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90" windowWidth="16275" windowHeight="8445"/>
  </bookViews>
  <sheets>
    <sheet name="Excel Budget Template" sheetId="1" r:id="rId1"/>
  </sheets>
  <definedNames>
    <definedName name="_xlnm.Print_Area" localSheetId="0">'Excel Budget Template'!$A$1:$I$122</definedName>
  </definedNames>
  <calcPr calcId="145621"/>
</workbook>
</file>

<file path=xl/calcChain.xml><?xml version="1.0" encoding="utf-8"?>
<calcChain xmlns="http://schemas.openxmlformats.org/spreadsheetml/2006/main">
  <c r="E121" i="1"/>
  <c r="E120"/>
  <c r="E119"/>
  <c r="E118"/>
  <c r="E116"/>
  <c r="E115"/>
  <c r="E114"/>
  <c r="E113"/>
  <c r="E108"/>
  <c r="H96" l="1"/>
  <c r="H98" s="1"/>
  <c r="H92"/>
  <c r="H91"/>
  <c r="H89"/>
  <c r="H88"/>
  <c r="H87"/>
  <c r="H86"/>
  <c r="H47"/>
  <c r="H97"/>
  <c r="H90"/>
  <c r="G98"/>
  <c r="G82"/>
  <c r="G84"/>
  <c r="G93" s="1"/>
  <c r="F82"/>
  <c r="F84" s="1"/>
  <c r="F93" s="1"/>
  <c r="F98" s="1"/>
  <c r="E98"/>
  <c r="E93"/>
  <c r="G92"/>
  <c r="F92"/>
  <c r="E92"/>
  <c r="H76"/>
  <c r="G76"/>
  <c r="F76"/>
  <c r="E76"/>
  <c r="H75"/>
  <c r="H74"/>
  <c r="G74"/>
  <c r="F74"/>
  <c r="E74"/>
  <c r="H68"/>
  <c r="G68"/>
  <c r="F68"/>
  <c r="E68"/>
  <c r="H67"/>
  <c r="H66"/>
  <c r="F65"/>
  <c r="G65"/>
  <c r="H65"/>
  <c r="E65"/>
  <c r="H58"/>
  <c r="H60" s="1"/>
  <c r="G58"/>
  <c r="G60" s="1"/>
  <c r="F58"/>
  <c r="F60" s="1"/>
  <c r="E58"/>
  <c r="E60" s="1"/>
  <c r="E34"/>
  <c r="E37" s="1"/>
  <c r="F35"/>
  <c r="H34"/>
  <c r="G34"/>
  <c r="G37" s="1"/>
  <c r="F34"/>
  <c r="F37" s="1"/>
  <c r="H25"/>
  <c r="F23"/>
  <c r="F24" s="1"/>
  <c r="F26" s="1"/>
  <c r="G23"/>
  <c r="E23"/>
  <c r="E24" s="1"/>
  <c r="E26" s="1"/>
  <c r="H22"/>
  <c r="I9"/>
  <c r="E9"/>
  <c r="F15" s="1"/>
  <c r="D9"/>
  <c r="E15" s="1"/>
  <c r="F9"/>
  <c r="G15" s="1"/>
  <c r="G9"/>
  <c r="G14" s="1"/>
  <c r="H9"/>
  <c r="H84"/>
  <c r="E84"/>
  <c r="F38" l="1"/>
  <c r="F40" s="1"/>
  <c r="G47" s="1"/>
  <c r="F36"/>
  <c r="E35"/>
  <c r="H35" s="1"/>
  <c r="H36" s="1"/>
  <c r="G36"/>
  <c r="G38" s="1"/>
  <c r="G40" s="1"/>
  <c r="H37"/>
  <c r="H23"/>
  <c r="H24" s="1"/>
  <c r="H15"/>
  <c r="G16"/>
  <c r="G24"/>
  <c r="G26" s="1"/>
  <c r="H26" s="1"/>
  <c r="E14"/>
  <c r="F14"/>
  <c r="F16" s="1"/>
  <c r="F46" l="1"/>
  <c r="H38"/>
  <c r="H40" s="1"/>
  <c r="H46" s="1"/>
  <c r="H48" s="1"/>
  <c r="E36"/>
  <c r="E38" s="1"/>
  <c r="E40" s="1"/>
  <c r="F48"/>
  <c r="G46"/>
  <c r="G48" s="1"/>
  <c r="F47"/>
  <c r="E46"/>
  <c r="E48" s="1"/>
  <c r="E16"/>
  <c r="H16" s="1"/>
  <c r="H14"/>
</calcChain>
</file>

<file path=xl/sharedStrings.xml><?xml version="1.0" encoding="utf-8"?>
<sst xmlns="http://schemas.openxmlformats.org/spreadsheetml/2006/main" count="119" uniqueCount="86">
  <si>
    <t>Sales Budget</t>
  </si>
  <si>
    <t>January</t>
  </si>
  <si>
    <t>February</t>
  </si>
  <si>
    <t>March</t>
  </si>
  <si>
    <t>Quarter</t>
  </si>
  <si>
    <t>Cash Collections Budget</t>
  </si>
  <si>
    <t>Production Budget</t>
  </si>
  <si>
    <t>Direct Materials Budget</t>
  </si>
  <si>
    <t>Cash Payments for Direct Material Purchases Budget</t>
  </si>
  <si>
    <t>Cash Payments for Direct Labor Budget</t>
  </si>
  <si>
    <t>Cash Payments for Manufacturing Overhead Budget</t>
  </si>
  <si>
    <t>Cash Payments for Operating Expenses Budget</t>
  </si>
  <si>
    <t>Combined Cash Budget</t>
  </si>
  <si>
    <t>Budgeted Manufacturing Cost per Unit</t>
  </si>
  <si>
    <t>Budgeted Income Statement</t>
  </si>
  <si>
    <t>April</t>
  </si>
  <si>
    <t>May</t>
  </si>
  <si>
    <t>December</t>
  </si>
  <si>
    <t>Master Budget</t>
  </si>
  <si>
    <t>Unit Sales</t>
  </si>
  <si>
    <t>Price per Unit</t>
  </si>
  <si>
    <t>Sales Revenue</t>
  </si>
  <si>
    <t>Cash sales</t>
  </si>
  <si>
    <t>Credit sales</t>
  </si>
  <si>
    <t>Total Cash collections</t>
  </si>
  <si>
    <t>Unit sales</t>
  </si>
  <si>
    <t>Plus: Desired ending inventory</t>
  </si>
  <si>
    <t>Total needed</t>
  </si>
  <si>
    <t>Less: Beginning Inventory</t>
  </si>
  <si>
    <t>Units to produce</t>
  </si>
  <si>
    <t>Units to be produced</t>
  </si>
  <si>
    <t>Multiply by: Quantity of DM needed per unit (lbs.)</t>
  </si>
  <si>
    <t>Quantity of DM needed for production (lbs.)</t>
  </si>
  <si>
    <t>Plus: Desired ending inventory of DM (lbs.)</t>
  </si>
  <si>
    <t>Total quantity of DM needed (lbs.)</t>
  </si>
  <si>
    <t>Less: Beginning inventory of DM (lbs.)</t>
  </si>
  <si>
    <t>Quantity of DM to purchase (lbs.)</t>
  </si>
  <si>
    <t>Multiply by: Cost per pound</t>
  </si>
  <si>
    <t>Total cost of DM purchases</t>
  </si>
  <si>
    <t>30% of Current Month DM Purchases</t>
  </si>
  <si>
    <t>70% of Previous Month DM Purchases</t>
  </si>
  <si>
    <t>Total Cash Payments DM Purchases</t>
  </si>
  <si>
    <t>Units Produced</t>
  </si>
  <si>
    <t>Multiply by: Hours per unit</t>
  </si>
  <si>
    <t>Direct Labor Hours</t>
  </si>
  <si>
    <t>Multiply by: Direct Labor Rate per Hour</t>
  </si>
  <si>
    <t>Direct Labor Cost</t>
  </si>
  <si>
    <t>Variable Manufacturing Overhead Costs</t>
  </si>
  <si>
    <t>Rent (fixed)</t>
  </si>
  <si>
    <t>Other Manufacturing Overhead (fixed)</t>
  </si>
  <si>
    <t>Variable Operating Expenses</t>
  </si>
  <si>
    <t>Fixed Operating Expenses</t>
  </si>
  <si>
    <t>Cash Payments for Operating Expenses</t>
  </si>
  <si>
    <t>Cash Balance, beginning</t>
  </si>
  <si>
    <t>Plus: Cash Collections</t>
  </si>
  <si>
    <t>Total Cash Available</t>
  </si>
  <si>
    <t>Less: Cash Payments:</t>
  </si>
  <si>
    <t xml:space="preserve">  DM Purchases</t>
  </si>
  <si>
    <t xml:space="preserve">  Direct Labor</t>
  </si>
  <si>
    <t xml:space="preserve">  Manufacturing Overhead Costs</t>
  </si>
  <si>
    <t xml:space="preserve">  Operating expenses</t>
  </si>
  <si>
    <t xml:space="preserve">  Tax payment</t>
  </si>
  <si>
    <t xml:space="preserve">  Equipment purchases</t>
  </si>
  <si>
    <t>Total Cash Payments</t>
  </si>
  <si>
    <t>Ending Cash before financing</t>
  </si>
  <si>
    <t>Financing:</t>
  </si>
  <si>
    <t xml:space="preserve">  Borrowings</t>
  </si>
  <si>
    <t xml:space="preserve">  Repayments</t>
  </si>
  <si>
    <t xml:space="preserve">  Interest payments</t>
  </si>
  <si>
    <t>Cash Balance, ending</t>
  </si>
  <si>
    <t>Variable manufacturing costs per unit</t>
  </si>
  <si>
    <t>Fixed manufacturing overhead per unit</t>
  </si>
  <si>
    <t>Cost of manufacturing each unit</t>
  </si>
  <si>
    <t>Less: Cost of goods sold</t>
  </si>
  <si>
    <t>Gross Profit</t>
  </si>
  <si>
    <t>Less: Operating expenses</t>
  </si>
  <si>
    <t>Less: Depreciation expenses</t>
  </si>
  <si>
    <t>Operating income</t>
  </si>
  <si>
    <t>Less: interest expense</t>
  </si>
  <si>
    <t>Less: income tax expense</t>
  </si>
  <si>
    <t>Net Income</t>
  </si>
  <si>
    <t>Direct materials cost per unit: 2lbs.x1.50</t>
  </si>
  <si>
    <t>Direct labor cost per unit: .03x13.00</t>
  </si>
  <si>
    <t xml:space="preserve">WASATCH MANUFACTURING            </t>
  </si>
  <si>
    <t>Austin Pace</t>
  </si>
  <si>
    <t xml:space="preserve">Accounting 2020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</si>
</sst>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43" fontId="3" fillId="0" borderId="10" xfId="1" applyNumberFormat="1" applyFont="1" applyFill="1" applyBorder="1"/>
    <xf numFmtId="43" fontId="2" fillId="0" borderId="0" xfId="1" applyNumberFormat="1" applyFont="1" applyFill="1"/>
    <xf numFmtId="43" fontId="3" fillId="0" borderId="0" xfId="1" applyNumberFormat="1" applyFont="1" applyFill="1"/>
    <xf numFmtId="43" fontId="2" fillId="0" borderId="9" xfId="1" applyNumberFormat="1" applyFont="1" applyFill="1" applyBorder="1" applyAlignment="1"/>
    <xf numFmtId="43" fontId="3" fillId="0" borderId="2" xfId="1" applyNumberFormat="1" applyFont="1" applyFill="1" applyBorder="1"/>
    <xf numFmtId="43" fontId="3" fillId="0" borderId="3" xfId="1" applyNumberFormat="1" applyFont="1" applyFill="1" applyBorder="1"/>
    <xf numFmtId="43" fontId="3" fillId="0" borderId="1" xfId="1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43" fontId="3" fillId="0" borderId="6" xfId="1" applyNumberFormat="1" applyFont="1" applyFill="1" applyBorder="1"/>
    <xf numFmtId="43" fontId="3" fillId="0" borderId="7" xfId="1" applyNumberFormat="1" applyFont="1" applyFill="1" applyBorder="1"/>
    <xf numFmtId="43" fontId="3" fillId="0" borderId="9" xfId="1" applyNumberFormat="1" applyFont="1" applyFill="1" applyBorder="1"/>
    <xf numFmtId="43" fontId="3" fillId="0" borderId="0" xfId="1" applyNumberFormat="1" applyFont="1" applyFill="1" applyBorder="1"/>
    <xf numFmtId="43" fontId="3" fillId="0" borderId="10" xfId="2" applyNumberFormat="1" applyFont="1" applyFill="1" applyBorder="1"/>
    <xf numFmtId="43" fontId="3" fillId="0" borderId="12" xfId="1" applyNumberFormat="1" applyFont="1" applyFill="1" applyBorder="1"/>
    <xf numFmtId="43" fontId="3" fillId="0" borderId="13" xfId="1" applyNumberFormat="1" applyFont="1" applyFill="1" applyBorder="1"/>
    <xf numFmtId="43" fontId="3" fillId="0" borderId="14" xfId="1" applyNumberFormat="1" applyFont="1" applyFill="1" applyBorder="1"/>
    <xf numFmtId="43" fontId="3" fillId="0" borderId="15" xfId="1" applyNumberFormat="1" applyFont="1" applyFill="1" applyBorder="1" applyAlignment="1">
      <alignment horizontal="center"/>
    </xf>
    <xf numFmtId="43" fontId="3" fillId="0" borderId="13" xfId="1" applyNumberFormat="1" applyFont="1" applyFill="1" applyBorder="1" applyAlignment="1">
      <alignment horizontal="center"/>
    </xf>
    <xf numFmtId="43" fontId="3" fillId="0" borderId="14" xfId="1" applyNumberFormat="1" applyFont="1" applyFill="1" applyBorder="1" applyAlignment="1">
      <alignment horizontal="center"/>
    </xf>
    <xf numFmtId="43" fontId="3" fillId="0" borderId="5" xfId="1" applyNumberFormat="1" applyFont="1" applyFill="1" applyBorder="1" applyAlignment="1"/>
    <xf numFmtId="43" fontId="3" fillId="0" borderId="6" xfId="1" applyNumberFormat="1" applyFont="1" applyFill="1" applyBorder="1" applyAlignment="1"/>
    <xf numFmtId="43" fontId="3" fillId="0" borderId="8" xfId="1" applyNumberFormat="1" applyFont="1" applyFill="1" applyBorder="1" applyAlignment="1"/>
    <xf numFmtId="43" fontId="3" fillId="0" borderId="7" xfId="1" applyNumberFormat="1" applyFont="1" applyFill="1" applyBorder="1" applyAlignment="1"/>
    <xf numFmtId="43" fontId="3" fillId="0" borderId="9" xfId="1" applyNumberFormat="1" applyFont="1" applyFill="1" applyBorder="1" applyAlignment="1">
      <alignment horizontal="left"/>
    </xf>
    <xf numFmtId="43" fontId="3" fillId="0" borderId="0" xfId="1" applyNumberFormat="1" applyFont="1" applyFill="1" applyBorder="1" applyAlignment="1"/>
    <xf numFmtId="43" fontId="3" fillId="0" borderId="11" xfId="1" applyNumberFormat="1" applyFont="1" applyFill="1" applyBorder="1" applyAlignment="1"/>
    <xf numFmtId="43" fontId="3" fillId="0" borderId="10" xfId="1" applyNumberFormat="1" applyFont="1" applyFill="1" applyBorder="1" applyAlignment="1"/>
    <xf numFmtId="43" fontId="3" fillId="0" borderId="12" xfId="1" applyNumberFormat="1" applyFont="1" applyFill="1" applyBorder="1" applyAlignment="1"/>
    <xf numFmtId="43" fontId="3" fillId="0" borderId="13" xfId="1" applyNumberFormat="1" applyFont="1" applyFill="1" applyBorder="1" applyAlignment="1"/>
    <xf numFmtId="43" fontId="3" fillId="0" borderId="15" xfId="1" applyNumberFormat="1" applyFont="1" applyFill="1" applyBorder="1" applyAlignment="1"/>
    <xf numFmtId="43" fontId="3" fillId="0" borderId="0" xfId="1" applyNumberFormat="1" applyFont="1" applyFill="1" applyAlignment="1">
      <alignment horizontal="center"/>
    </xf>
    <xf numFmtId="43" fontId="3" fillId="0" borderId="9" xfId="1" applyNumberFormat="1" applyFont="1" applyFill="1" applyBorder="1" applyAlignment="1"/>
    <xf numFmtId="43" fontId="3" fillId="0" borderId="9" xfId="1" applyNumberFormat="1" applyFont="1" applyFill="1" applyBorder="1" applyAlignment="1">
      <alignment vertical="top"/>
    </xf>
    <xf numFmtId="43" fontId="3" fillId="0" borderId="0" xfId="1" applyNumberFormat="1" applyFont="1" applyFill="1" applyBorder="1" applyAlignment="1">
      <alignment vertical="top"/>
    </xf>
    <xf numFmtId="43" fontId="3" fillId="0" borderId="11" xfId="1" applyNumberFormat="1" applyFont="1" applyFill="1" applyBorder="1" applyAlignment="1">
      <alignment vertical="top"/>
    </xf>
    <xf numFmtId="43" fontId="3" fillId="0" borderId="10" xfId="2" applyNumberFormat="1" applyFont="1" applyFill="1" applyBorder="1" applyAlignment="1">
      <alignment horizontal="right"/>
    </xf>
    <xf numFmtId="43" fontId="3" fillId="0" borderId="10" xfId="2" applyNumberFormat="1" applyFont="1" applyFill="1" applyBorder="1" applyAlignment="1"/>
    <xf numFmtId="43" fontId="3" fillId="0" borderId="0" xfId="2" applyNumberFormat="1" applyFont="1" applyFill="1"/>
    <xf numFmtId="43" fontId="3" fillId="0" borderId="7" xfId="2" applyNumberFormat="1" applyFont="1" applyFill="1" applyBorder="1" applyAlignment="1"/>
    <xf numFmtId="43" fontId="3" fillId="0" borderId="11" xfId="1" applyNumberFormat="1" applyFont="1" applyFill="1" applyBorder="1"/>
    <xf numFmtId="43" fontId="4" fillId="0" borderId="0" xfId="1" applyNumberFormat="1" applyFont="1" applyFill="1"/>
    <xf numFmtId="43" fontId="3" fillId="0" borderId="15" xfId="1" applyNumberFormat="1" applyFont="1" applyFill="1" applyBorder="1"/>
    <xf numFmtId="43" fontId="3" fillId="0" borderId="14" xfId="2" applyNumberFormat="1" applyFont="1" applyFill="1" applyBorder="1"/>
    <xf numFmtId="43" fontId="3" fillId="0" borderId="11" xfId="1" applyNumberFormat="1" applyFont="1" applyFill="1" applyBorder="1" applyAlignment="1">
      <alignment horizontal="center"/>
    </xf>
    <xf numFmtId="43" fontId="3" fillId="0" borderId="9" xfId="2" applyNumberFormat="1" applyFont="1" applyFill="1" applyBorder="1" applyAlignment="1"/>
    <xf numFmtId="43" fontId="3" fillId="0" borderId="0" xfId="2" applyNumberFormat="1" applyFont="1" applyFill="1" applyBorder="1" applyAlignment="1"/>
    <xf numFmtId="43" fontId="3" fillId="0" borderId="11" xfId="2" applyNumberFormat="1" applyFont="1" applyFill="1" applyBorder="1" applyAlignment="1"/>
    <xf numFmtId="43" fontId="3" fillId="0" borderId="9" xfId="2" applyNumberFormat="1" applyFont="1" applyFill="1" applyBorder="1" applyAlignment="1">
      <alignment horizontal="left"/>
    </xf>
    <xf numFmtId="43" fontId="3" fillId="0" borderId="5" xfId="2" applyNumberFormat="1" applyFont="1" applyFill="1" applyBorder="1" applyAlignment="1"/>
    <xf numFmtId="43" fontId="3" fillId="0" borderId="6" xfId="2" applyNumberFormat="1" applyFont="1" applyFill="1" applyBorder="1" applyAlignment="1"/>
    <xf numFmtId="43" fontId="3" fillId="0" borderId="8" xfId="2" applyNumberFormat="1" applyFont="1" applyFill="1" applyBorder="1" applyAlignment="1"/>
    <xf numFmtId="43" fontId="3" fillId="0" borderId="0" xfId="2" applyNumberFormat="1" applyFont="1" applyFill="1" applyBorder="1" applyAlignment="1">
      <alignment wrapText="1"/>
    </xf>
    <xf numFmtId="43" fontId="3" fillId="0" borderId="11" xfId="2" applyNumberFormat="1" applyFont="1" applyFill="1" applyBorder="1" applyAlignment="1">
      <alignment wrapText="1"/>
    </xf>
    <xf numFmtId="43" fontId="3" fillId="0" borderId="9" xfId="1" applyNumberFormat="1" applyFont="1" applyFill="1" applyBorder="1" applyAlignment="1">
      <alignment horizontal="left" indent="1"/>
    </xf>
    <xf numFmtId="164" fontId="3" fillId="0" borderId="0" xfId="1" applyNumberFormat="1" applyFont="1" applyFill="1" applyBorder="1" applyAlignment="1"/>
    <xf numFmtId="164" fontId="3" fillId="0" borderId="10" xfId="2" applyNumberFormat="1" applyFont="1" applyFill="1" applyBorder="1" applyAlignment="1"/>
    <xf numFmtId="164" fontId="3" fillId="0" borderId="14" xfId="2" applyNumberFormat="1" applyFont="1" applyFill="1" applyBorder="1"/>
    <xf numFmtId="14" fontId="3" fillId="0" borderId="0" xfId="1" applyNumberFormat="1" applyFont="1" applyFill="1"/>
    <xf numFmtId="43" fontId="2" fillId="0" borderId="2" xfId="1" applyNumberFormat="1" applyFont="1" applyFill="1" applyBorder="1" applyAlignment="1">
      <alignment horizontal="center"/>
    </xf>
    <xf numFmtId="43" fontId="2" fillId="0" borderId="3" xfId="1" applyNumberFormat="1" applyFont="1" applyFill="1" applyBorder="1" applyAlignment="1">
      <alignment horizontal="center"/>
    </xf>
    <xf numFmtId="43" fontId="2" fillId="0" borderId="4" xfId="1" applyNumberFormat="1" applyFont="1" applyFill="1" applyBorder="1" applyAlignment="1">
      <alignment horizontal="center"/>
    </xf>
    <xf numFmtId="43" fontId="3" fillId="0" borderId="0" xfId="1" applyNumberFormat="1" applyFont="1" applyFill="1" applyAlignment="1">
      <alignment horizontal="left" vertical="top" wrapText="1"/>
    </xf>
    <xf numFmtId="43" fontId="5" fillId="0" borderId="0" xfId="1" applyNumberFormat="1" applyFont="1" applyFill="1" applyAlignment="1">
      <alignment horizontal="center"/>
    </xf>
    <xf numFmtId="43" fontId="3" fillId="0" borderId="0" xfId="1" applyNumberFormat="1" applyFont="1" applyFill="1" applyAlignment="1">
      <alignment horizontal="center"/>
    </xf>
    <xf numFmtId="43" fontId="2" fillId="0" borderId="1" xfId="1" applyNumberFormat="1" applyFont="1" applyFill="1" applyBorder="1" applyAlignment="1">
      <alignment horizontal="center"/>
    </xf>
    <xf numFmtId="43" fontId="3" fillId="0" borderId="9" xfId="1" applyNumberFormat="1" applyFont="1" applyFill="1" applyBorder="1" applyAlignment="1">
      <alignment vertical="top" wrapText="1"/>
    </xf>
    <xf numFmtId="43" fontId="3" fillId="0" borderId="0" xfId="1" applyNumberFormat="1" applyFont="1" applyFill="1" applyBorder="1" applyAlignment="1">
      <alignment vertical="top" wrapText="1"/>
    </xf>
    <xf numFmtId="43" fontId="3" fillId="0" borderId="11" xfId="1" applyNumberFormat="1" applyFont="1" applyFill="1" applyBorder="1" applyAlignment="1">
      <alignment vertical="top" wrapText="1"/>
    </xf>
    <xf numFmtId="43" fontId="3" fillId="0" borderId="5" xfId="1" applyNumberFormat="1" applyFont="1" applyFill="1" applyBorder="1" applyAlignment="1"/>
    <xf numFmtId="43" fontId="3" fillId="0" borderId="6" xfId="1" applyNumberFormat="1" applyFont="1" applyFill="1" applyBorder="1" applyAlignment="1"/>
    <xf numFmtId="43" fontId="3" fillId="0" borderId="9" xfId="1" applyNumberFormat="1" applyFont="1" applyFill="1" applyBorder="1" applyAlignment="1"/>
    <xf numFmtId="43" fontId="3" fillId="0" borderId="0" xfId="1" applyNumberFormat="1" applyFont="1" applyFill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K122"/>
  <sheetViews>
    <sheetView tabSelected="1" zoomScaleNormal="100" zoomScalePageLayoutView="75" workbookViewId="0">
      <selection activeCell="K9" sqref="K9"/>
    </sheetView>
  </sheetViews>
  <sheetFormatPr defaultColWidth="9.140625" defaultRowHeight="15"/>
  <cols>
    <col min="1" max="1" width="1.28515625" style="3" customWidth="1"/>
    <col min="2" max="2" width="9.140625" style="3" customWidth="1"/>
    <col min="3" max="3" width="12.7109375" style="3" customWidth="1"/>
    <col min="4" max="4" width="32.140625" style="3" customWidth="1"/>
    <col min="5" max="5" width="14.7109375" style="3" customWidth="1"/>
    <col min="6" max="6" width="14.140625" style="3" customWidth="1"/>
    <col min="7" max="7" width="14.28515625" style="3" customWidth="1"/>
    <col min="8" max="8" width="16.28515625" style="3" customWidth="1"/>
    <col min="9" max="9" width="14.42578125" style="3" customWidth="1"/>
    <col min="10" max="10" width="12.28515625" style="3" bestFit="1" customWidth="1"/>
    <col min="11" max="16384" width="9.140625" style="3"/>
  </cols>
  <sheetData>
    <row r="1" spans="1:10" ht="20.25">
      <c r="A1" s="2"/>
      <c r="B1" s="63" t="s">
        <v>83</v>
      </c>
      <c r="C1" s="63"/>
      <c r="D1" s="63"/>
      <c r="E1" s="63"/>
      <c r="F1" s="63"/>
      <c r="G1" s="63"/>
      <c r="H1" s="63"/>
      <c r="I1" s="63"/>
    </row>
    <row r="2" spans="1:10">
      <c r="B2" s="64" t="s">
        <v>18</v>
      </c>
      <c r="C2" s="64"/>
      <c r="D2" s="64"/>
      <c r="E2" s="64"/>
      <c r="F2" s="64"/>
      <c r="G2" s="64"/>
      <c r="H2" s="64"/>
      <c r="I2" s="64"/>
      <c r="J2" s="3" t="s">
        <v>84</v>
      </c>
    </row>
    <row r="3" spans="1:10">
      <c r="B3" s="62"/>
      <c r="C3" s="62"/>
      <c r="D3" s="62"/>
      <c r="E3" s="62"/>
      <c r="F3" s="62"/>
      <c r="G3" s="62"/>
      <c r="H3" s="62"/>
      <c r="I3" s="62"/>
      <c r="J3" s="3" t="s">
        <v>85</v>
      </c>
    </row>
    <row r="4" spans="1:10">
      <c r="J4" s="58">
        <v>42103</v>
      </c>
    </row>
    <row r="5" spans="1:10" ht="15.75">
      <c r="B5" s="59" t="s">
        <v>0</v>
      </c>
      <c r="C5" s="60"/>
      <c r="D5" s="60"/>
      <c r="E5" s="60"/>
      <c r="F5" s="60"/>
      <c r="G5" s="60"/>
      <c r="H5" s="60"/>
      <c r="I5" s="60"/>
      <c r="J5" s="4"/>
    </row>
    <row r="6" spans="1:10">
      <c r="B6" s="5"/>
      <c r="C6" s="6"/>
      <c r="D6" s="7" t="s">
        <v>17</v>
      </c>
      <c r="E6" s="7" t="s">
        <v>1</v>
      </c>
      <c r="F6" s="7" t="s">
        <v>2</v>
      </c>
      <c r="G6" s="7" t="s">
        <v>3</v>
      </c>
      <c r="H6" s="7" t="s">
        <v>15</v>
      </c>
      <c r="I6" s="7" t="s">
        <v>16</v>
      </c>
    </row>
    <row r="7" spans="1:10">
      <c r="B7" s="8" t="s">
        <v>19</v>
      </c>
      <c r="C7" s="9"/>
      <c r="D7" s="10">
        <v>8444.44</v>
      </c>
      <c r="E7" s="10">
        <v>8900</v>
      </c>
      <c r="F7" s="10">
        <v>9900</v>
      </c>
      <c r="G7" s="10">
        <v>9200</v>
      </c>
      <c r="H7" s="10">
        <v>9500</v>
      </c>
      <c r="I7" s="10">
        <v>8600</v>
      </c>
    </row>
    <row r="8" spans="1:10">
      <c r="B8" s="11" t="s">
        <v>20</v>
      </c>
      <c r="C8" s="12"/>
      <c r="D8" s="13">
        <v>9</v>
      </c>
      <c r="E8" s="13">
        <v>9</v>
      </c>
      <c r="F8" s="13">
        <v>9</v>
      </c>
      <c r="G8" s="13">
        <v>9</v>
      </c>
      <c r="H8" s="13">
        <v>9</v>
      </c>
      <c r="I8" s="13">
        <v>9</v>
      </c>
    </row>
    <row r="9" spans="1:10">
      <c r="B9" s="14" t="s">
        <v>21</v>
      </c>
      <c r="C9" s="15"/>
      <c r="D9" s="16">
        <f>PRODUCT(D7,D8)</f>
        <v>75999.960000000006</v>
      </c>
      <c r="E9" s="16">
        <f>PRODUCT(E7,E8)</f>
        <v>80100</v>
      </c>
      <c r="F9" s="16">
        <f t="shared" ref="F9:H9" si="0">PRODUCT(F7,F8)</f>
        <v>89100</v>
      </c>
      <c r="G9" s="16">
        <f t="shared" si="0"/>
        <v>82800</v>
      </c>
      <c r="H9" s="16">
        <f t="shared" si="0"/>
        <v>85500</v>
      </c>
      <c r="I9" s="16">
        <f>PRODUCT(I7,I8)</f>
        <v>77400</v>
      </c>
    </row>
    <row r="12" spans="1:10" ht="15.75">
      <c r="B12" s="59" t="s">
        <v>5</v>
      </c>
      <c r="C12" s="60"/>
      <c r="D12" s="60"/>
      <c r="E12" s="60"/>
      <c r="F12" s="60"/>
      <c r="G12" s="60"/>
      <c r="H12" s="61"/>
    </row>
    <row r="13" spans="1:10">
      <c r="B13" s="14"/>
      <c r="C13" s="15"/>
      <c r="D13" s="17"/>
      <c r="E13" s="18" t="s">
        <v>1</v>
      </c>
      <c r="F13" s="19" t="s">
        <v>2</v>
      </c>
      <c r="G13" s="18" t="s">
        <v>3</v>
      </c>
      <c r="H13" s="19" t="s">
        <v>4</v>
      </c>
    </row>
    <row r="14" spans="1:10">
      <c r="B14" s="20" t="s">
        <v>22</v>
      </c>
      <c r="C14" s="21"/>
      <c r="D14" s="22"/>
      <c r="E14" s="23">
        <f>E9*0.25</f>
        <v>20025</v>
      </c>
      <c r="F14" s="23">
        <f t="shared" ref="F14:G14" si="1">F9*0.25</f>
        <v>22275</v>
      </c>
      <c r="G14" s="23">
        <f t="shared" si="1"/>
        <v>20700</v>
      </c>
      <c r="H14" s="23">
        <f>SUM(E14:G14)</f>
        <v>63000</v>
      </c>
    </row>
    <row r="15" spans="1:10">
      <c r="B15" s="24" t="s">
        <v>23</v>
      </c>
      <c r="C15" s="25"/>
      <c r="D15" s="26"/>
      <c r="E15" s="27">
        <f>D9*0.75</f>
        <v>56999.97</v>
      </c>
      <c r="F15" s="27">
        <f t="shared" ref="F15:G15" si="2">E9*0.75</f>
        <v>60075</v>
      </c>
      <c r="G15" s="27">
        <f t="shared" si="2"/>
        <v>66825</v>
      </c>
      <c r="H15" s="27">
        <f>SUM(E15:G15)</f>
        <v>183899.97</v>
      </c>
    </row>
    <row r="16" spans="1:10">
      <c r="B16" s="24" t="s">
        <v>24</v>
      </c>
      <c r="C16" s="25"/>
      <c r="D16" s="26"/>
      <c r="E16" s="27">
        <f>SUM(E14:E15)</f>
        <v>77024.97</v>
      </c>
      <c r="F16" s="27">
        <f>SUM(F14:F15)</f>
        <v>82350</v>
      </c>
      <c r="G16" s="27">
        <f>SUM(G14:G15)</f>
        <v>87525</v>
      </c>
      <c r="H16" s="27">
        <f>SUM(E16:G16)</f>
        <v>246899.97</v>
      </c>
    </row>
    <row r="17" spans="2:11">
      <c r="B17" s="28"/>
      <c r="C17" s="29"/>
      <c r="D17" s="30"/>
      <c r="E17" s="16"/>
      <c r="F17" s="16"/>
      <c r="G17" s="16"/>
      <c r="H17" s="16"/>
    </row>
    <row r="20" spans="2:11" ht="15.75">
      <c r="B20" s="59" t="s">
        <v>6</v>
      </c>
      <c r="C20" s="60"/>
      <c r="D20" s="60"/>
      <c r="E20" s="60"/>
      <c r="F20" s="60"/>
      <c r="G20" s="60"/>
      <c r="H20" s="61"/>
    </row>
    <row r="21" spans="2:11">
      <c r="B21" s="14"/>
      <c r="C21" s="15"/>
      <c r="D21" s="17"/>
      <c r="E21" s="18" t="s">
        <v>1</v>
      </c>
      <c r="F21" s="19" t="s">
        <v>2</v>
      </c>
      <c r="G21" s="18" t="s">
        <v>3</v>
      </c>
      <c r="H21" s="19" t="s">
        <v>4</v>
      </c>
      <c r="J21" s="31"/>
      <c r="K21" s="31"/>
    </row>
    <row r="22" spans="2:11">
      <c r="B22" s="20" t="s">
        <v>25</v>
      </c>
      <c r="C22" s="21"/>
      <c r="D22" s="22"/>
      <c r="E22" s="10">
        <v>8900</v>
      </c>
      <c r="F22" s="10">
        <v>9900</v>
      </c>
      <c r="G22" s="10">
        <v>9200</v>
      </c>
      <c r="H22" s="23">
        <f>SUM(E22:G22)</f>
        <v>28000</v>
      </c>
    </row>
    <row r="23" spans="2:11">
      <c r="B23" s="32" t="s">
        <v>26</v>
      </c>
      <c r="C23" s="25"/>
      <c r="D23" s="26"/>
      <c r="E23" s="27">
        <f>F7*0.15</f>
        <v>1485</v>
      </c>
      <c r="F23" s="27">
        <f>G7*0.15</f>
        <v>1380</v>
      </c>
      <c r="G23" s="27">
        <f>H7*0.15</f>
        <v>1425</v>
      </c>
      <c r="H23" s="27">
        <f>SUM(E23:G23)</f>
        <v>4290</v>
      </c>
    </row>
    <row r="24" spans="2:11">
      <c r="B24" s="32" t="s">
        <v>27</v>
      </c>
      <c r="C24" s="25"/>
      <c r="D24" s="26"/>
      <c r="E24" s="27">
        <f>SUM(E22:E23)</f>
        <v>10385</v>
      </c>
      <c r="F24" s="27">
        <f>SUM(F22:F23)</f>
        <v>11280</v>
      </c>
      <c r="G24" s="27">
        <f>SUM(G22:G23)</f>
        <v>10625</v>
      </c>
      <c r="H24" s="27">
        <f>SUM(H22:H23)</f>
        <v>32290</v>
      </c>
    </row>
    <row r="25" spans="2:11">
      <c r="B25" s="24" t="s">
        <v>28</v>
      </c>
      <c r="C25" s="25"/>
      <c r="D25" s="26"/>
      <c r="E25" s="27">
        <v>1335</v>
      </c>
      <c r="F25" s="27">
        <v>1485</v>
      </c>
      <c r="G25" s="27">
        <v>1380</v>
      </c>
      <c r="H25" s="27">
        <f>SUM(E25:G25)</f>
        <v>4200</v>
      </c>
    </row>
    <row r="26" spans="2:11">
      <c r="B26" s="24" t="s">
        <v>29</v>
      </c>
      <c r="C26" s="25"/>
      <c r="D26" s="26"/>
      <c r="E26" s="27">
        <f>E24-E25</f>
        <v>9050</v>
      </c>
      <c r="F26" s="27">
        <f>F24-F25</f>
        <v>9795</v>
      </c>
      <c r="G26" s="27">
        <f>G24-G25</f>
        <v>9245</v>
      </c>
      <c r="H26" s="27">
        <f>SUM(E26:G26)</f>
        <v>28090</v>
      </c>
    </row>
    <row r="27" spans="2:11">
      <c r="B27" s="28"/>
      <c r="C27" s="29"/>
      <c r="D27" s="30"/>
      <c r="E27" s="16"/>
      <c r="F27" s="16"/>
      <c r="G27" s="16"/>
      <c r="H27" s="16"/>
    </row>
    <row r="30" spans="2:11" ht="15.75">
      <c r="B30" s="59" t="s">
        <v>7</v>
      </c>
      <c r="C30" s="60"/>
      <c r="D30" s="60"/>
      <c r="E30" s="60"/>
      <c r="F30" s="60"/>
      <c r="G30" s="60"/>
      <c r="H30" s="61"/>
    </row>
    <row r="31" spans="2:11">
      <c r="B31" s="14"/>
      <c r="C31" s="15"/>
      <c r="D31" s="17"/>
      <c r="E31" s="18" t="s">
        <v>1</v>
      </c>
      <c r="F31" s="19" t="s">
        <v>2</v>
      </c>
      <c r="G31" s="18" t="s">
        <v>3</v>
      </c>
      <c r="H31" s="19" t="s">
        <v>4</v>
      </c>
      <c r="J31" s="31"/>
    </row>
    <row r="32" spans="2:11">
      <c r="B32" s="20" t="s">
        <v>30</v>
      </c>
      <c r="C32" s="21"/>
      <c r="D32" s="22"/>
      <c r="E32" s="23">
        <v>9050</v>
      </c>
      <c r="F32" s="23">
        <v>9795</v>
      </c>
      <c r="G32" s="23">
        <v>9245</v>
      </c>
      <c r="H32" s="23">
        <v>28090</v>
      </c>
    </row>
    <row r="33" spans="2:10">
      <c r="B33" s="33" t="s">
        <v>31</v>
      </c>
      <c r="C33" s="34"/>
      <c r="D33" s="35"/>
      <c r="E33" s="27">
        <v>2</v>
      </c>
      <c r="F33" s="27">
        <v>2</v>
      </c>
      <c r="G33" s="27">
        <v>2</v>
      </c>
      <c r="H33" s="27">
        <v>2</v>
      </c>
    </row>
    <row r="34" spans="2:10">
      <c r="B34" s="32" t="s">
        <v>32</v>
      </c>
      <c r="C34" s="25"/>
      <c r="D34" s="26"/>
      <c r="E34" s="26">
        <f>E32*E33</f>
        <v>18100</v>
      </c>
      <c r="F34" s="27">
        <f t="shared" ref="F34:H34" si="3">F32*F33</f>
        <v>19590</v>
      </c>
      <c r="G34" s="27">
        <f t="shared" si="3"/>
        <v>18490</v>
      </c>
      <c r="H34" s="27">
        <f t="shared" si="3"/>
        <v>56180</v>
      </c>
      <c r="J34" s="25"/>
    </row>
    <row r="35" spans="2:10">
      <c r="B35" s="32" t="s">
        <v>33</v>
      </c>
      <c r="C35" s="25"/>
      <c r="D35" s="26"/>
      <c r="E35" s="27">
        <f>F34*0.1</f>
        <v>1959</v>
      </c>
      <c r="F35" s="27">
        <f t="shared" ref="F35" si="4">G34*0.1</f>
        <v>1849</v>
      </c>
      <c r="G35" s="27">
        <v>1873</v>
      </c>
      <c r="H35" s="27">
        <f>SUM(E35:G35)</f>
        <v>5681</v>
      </c>
    </row>
    <row r="36" spans="2:10">
      <c r="B36" s="32" t="s">
        <v>34</v>
      </c>
      <c r="C36" s="25"/>
      <c r="D36" s="26"/>
      <c r="E36" s="27">
        <f>SUM(E34:E35)</f>
        <v>20059</v>
      </c>
      <c r="F36" s="27">
        <f>SUM(F34:F35)</f>
        <v>21439</v>
      </c>
      <c r="G36" s="27">
        <f>SUM(G34:G35)</f>
        <v>20363</v>
      </c>
      <c r="H36" s="27">
        <f>SUM(H34:H35)</f>
        <v>61861</v>
      </c>
    </row>
    <row r="37" spans="2:10">
      <c r="B37" s="32" t="s">
        <v>35</v>
      </c>
      <c r="C37" s="25"/>
      <c r="D37" s="26"/>
      <c r="E37" s="27">
        <f>E34*0.1</f>
        <v>1810</v>
      </c>
      <c r="F37" s="27">
        <f t="shared" ref="F37:H37" si="5">F34*0.1</f>
        <v>1959</v>
      </c>
      <c r="G37" s="27">
        <f t="shared" si="5"/>
        <v>1849</v>
      </c>
      <c r="H37" s="27">
        <f t="shared" si="5"/>
        <v>5618</v>
      </c>
    </row>
    <row r="38" spans="2:10">
      <c r="B38" s="32" t="s">
        <v>36</v>
      </c>
      <c r="C38" s="25"/>
      <c r="D38" s="26"/>
      <c r="E38" s="27">
        <f>E36-E37</f>
        <v>18249</v>
      </c>
      <c r="F38" s="27">
        <f>F36-F37</f>
        <v>19480</v>
      </c>
      <c r="G38" s="27">
        <f t="shared" ref="G38:H38" si="6">G36-G37</f>
        <v>18514</v>
      </c>
      <c r="H38" s="27">
        <f t="shared" si="6"/>
        <v>56243</v>
      </c>
    </row>
    <row r="39" spans="2:10">
      <c r="B39" s="32" t="s">
        <v>37</v>
      </c>
      <c r="C39" s="25"/>
      <c r="D39" s="26"/>
      <c r="E39" s="36">
        <v>1.5</v>
      </c>
      <c r="F39" s="36">
        <v>1.5</v>
      </c>
      <c r="G39" s="36">
        <v>1.5</v>
      </c>
      <c r="H39" s="36">
        <v>1.5</v>
      </c>
    </row>
    <row r="40" spans="2:10">
      <c r="B40" s="32" t="s">
        <v>38</v>
      </c>
      <c r="C40" s="25"/>
      <c r="D40" s="26"/>
      <c r="E40" s="37">
        <f>E38*E39</f>
        <v>27373.5</v>
      </c>
      <c r="F40" s="37">
        <f t="shared" ref="F40:H40" si="7">F38*F39</f>
        <v>29220</v>
      </c>
      <c r="G40" s="37">
        <f t="shared" si="7"/>
        <v>27771</v>
      </c>
      <c r="H40" s="37">
        <f t="shared" si="7"/>
        <v>84364.5</v>
      </c>
    </row>
    <row r="41" spans="2:10">
      <c r="B41" s="28"/>
      <c r="C41" s="29"/>
      <c r="D41" s="30"/>
      <c r="E41" s="16"/>
      <c r="F41" s="16"/>
      <c r="G41" s="16"/>
      <c r="H41" s="16"/>
    </row>
    <row r="42" spans="2:10">
      <c r="J42" s="38"/>
    </row>
    <row r="44" spans="2:10" ht="15.75">
      <c r="B44" s="59" t="s">
        <v>8</v>
      </c>
      <c r="C44" s="60"/>
      <c r="D44" s="60"/>
      <c r="E44" s="60"/>
      <c r="F44" s="60"/>
      <c r="G44" s="60"/>
      <c r="H44" s="61"/>
    </row>
    <row r="45" spans="2:10">
      <c r="B45" s="14"/>
      <c r="C45" s="15"/>
      <c r="D45" s="17"/>
      <c r="E45" s="18" t="s">
        <v>1</v>
      </c>
      <c r="F45" s="19" t="s">
        <v>2</v>
      </c>
      <c r="G45" s="18" t="s">
        <v>3</v>
      </c>
      <c r="H45" s="19" t="s">
        <v>4</v>
      </c>
    </row>
    <row r="46" spans="2:10">
      <c r="B46" s="20" t="s">
        <v>39</v>
      </c>
      <c r="C46" s="21"/>
      <c r="D46" s="22"/>
      <c r="E46" s="39">
        <f>E40*0.3</f>
        <v>8212.0499999999993</v>
      </c>
      <c r="F46" s="39">
        <f t="shared" ref="F46:H46" si="8">F40*0.3</f>
        <v>8766</v>
      </c>
      <c r="G46" s="39">
        <f t="shared" si="8"/>
        <v>8331.2999999999993</v>
      </c>
      <c r="H46" s="39">
        <f t="shared" si="8"/>
        <v>25309.35</v>
      </c>
    </row>
    <row r="47" spans="2:10">
      <c r="B47" s="32" t="s">
        <v>40</v>
      </c>
      <c r="C47" s="25"/>
      <c r="D47" s="26"/>
      <c r="E47" s="37">
        <v>22000</v>
      </c>
      <c r="F47" s="37">
        <f>E40*0.7</f>
        <v>19161.449999999997</v>
      </c>
      <c r="G47" s="37">
        <f>F40*0.7</f>
        <v>20454</v>
      </c>
      <c r="H47" s="37">
        <f>SUM(E47:G47)</f>
        <v>61615.45</v>
      </c>
    </row>
    <row r="48" spans="2:10">
      <c r="B48" s="32" t="s">
        <v>41</v>
      </c>
      <c r="C48" s="25"/>
      <c r="D48" s="26"/>
      <c r="E48" s="37">
        <f>SUM(E46:E47)</f>
        <v>30212.05</v>
      </c>
      <c r="F48" s="37">
        <f>SUM(F46:F47)</f>
        <v>27927.449999999997</v>
      </c>
      <c r="G48" s="37">
        <f>SUM(G46:G47)</f>
        <v>28785.3</v>
      </c>
      <c r="H48" s="56">
        <f>SUM(H46:H47)</f>
        <v>86924.799999999988</v>
      </c>
    </row>
    <row r="49" spans="1:8">
      <c r="B49" s="24"/>
      <c r="C49" s="25"/>
      <c r="D49" s="26"/>
      <c r="E49" s="27"/>
      <c r="F49" s="27"/>
      <c r="G49" s="27"/>
      <c r="H49" s="27"/>
    </row>
    <row r="50" spans="1:8">
      <c r="B50" s="24"/>
      <c r="C50" s="25"/>
      <c r="D50" s="26"/>
      <c r="E50" s="27"/>
      <c r="F50" s="27"/>
      <c r="G50" s="27"/>
      <c r="H50" s="27"/>
    </row>
    <row r="51" spans="1:8">
      <c r="B51" s="28"/>
      <c r="C51" s="29"/>
      <c r="D51" s="30"/>
      <c r="E51" s="16"/>
      <c r="F51" s="16"/>
      <c r="G51" s="16"/>
      <c r="H51" s="16"/>
    </row>
    <row r="54" spans="1:8" ht="15.75">
      <c r="B54" s="59" t="s">
        <v>9</v>
      </c>
      <c r="C54" s="60"/>
      <c r="D54" s="60"/>
      <c r="E54" s="60"/>
      <c r="F54" s="60"/>
      <c r="G54" s="60"/>
      <c r="H54" s="61"/>
    </row>
    <row r="55" spans="1:8">
      <c r="B55" s="14"/>
      <c r="C55" s="15"/>
      <c r="D55" s="17"/>
      <c r="E55" s="18" t="s">
        <v>1</v>
      </c>
      <c r="F55" s="19" t="s">
        <v>2</v>
      </c>
      <c r="G55" s="18" t="s">
        <v>3</v>
      </c>
      <c r="H55" s="19" t="s">
        <v>4</v>
      </c>
    </row>
    <row r="56" spans="1:8">
      <c r="B56" s="20" t="s">
        <v>42</v>
      </c>
      <c r="C56" s="21"/>
      <c r="D56" s="22"/>
      <c r="E56" s="23">
        <v>9050</v>
      </c>
      <c r="F56" s="23">
        <v>9795</v>
      </c>
      <c r="G56" s="23">
        <v>9245</v>
      </c>
      <c r="H56" s="23">
        <v>28090</v>
      </c>
    </row>
    <row r="57" spans="1:8">
      <c r="B57" s="32" t="s">
        <v>43</v>
      </c>
      <c r="C57" s="25"/>
      <c r="D57" s="26"/>
      <c r="E57" s="1">
        <v>0.03</v>
      </c>
      <c r="F57" s="1">
        <v>0.03</v>
      </c>
      <c r="G57" s="1">
        <v>0.03</v>
      </c>
      <c r="H57" s="1">
        <v>0.03</v>
      </c>
    </row>
    <row r="58" spans="1:8">
      <c r="B58" s="11" t="s">
        <v>44</v>
      </c>
      <c r="C58" s="12"/>
      <c r="D58" s="40"/>
      <c r="E58" s="1">
        <f>E56*E57</f>
        <v>271.5</v>
      </c>
      <c r="F58" s="1">
        <f t="shared" ref="F58:H58" si="9">F56*F57</f>
        <v>293.84999999999997</v>
      </c>
      <c r="G58" s="1">
        <f t="shared" si="9"/>
        <v>277.34999999999997</v>
      </c>
      <c r="H58" s="1">
        <f t="shared" si="9"/>
        <v>842.69999999999993</v>
      </c>
    </row>
    <row r="59" spans="1:8">
      <c r="A59" s="41"/>
      <c r="B59" s="11" t="s">
        <v>45</v>
      </c>
      <c r="C59" s="12"/>
      <c r="D59" s="40"/>
      <c r="E59" s="13">
        <v>13</v>
      </c>
      <c r="F59" s="13">
        <v>13</v>
      </c>
      <c r="G59" s="13">
        <v>13</v>
      </c>
      <c r="H59" s="13">
        <v>13</v>
      </c>
    </row>
    <row r="60" spans="1:8">
      <c r="B60" s="14" t="s">
        <v>46</v>
      </c>
      <c r="C60" s="15"/>
      <c r="D60" s="42"/>
      <c r="E60" s="43">
        <f>E58*E59</f>
        <v>3529.5</v>
      </c>
      <c r="F60" s="43">
        <f t="shared" ref="F60:H60" si="10">F58*F59</f>
        <v>3820.0499999999997</v>
      </c>
      <c r="G60" s="43">
        <f t="shared" si="10"/>
        <v>3605.5499999999997</v>
      </c>
      <c r="H60" s="57">
        <f t="shared" si="10"/>
        <v>10955.099999999999</v>
      </c>
    </row>
    <row r="63" spans="1:8" ht="15.75">
      <c r="B63" s="59" t="s">
        <v>10</v>
      </c>
      <c r="C63" s="60"/>
      <c r="D63" s="60"/>
      <c r="E63" s="60"/>
      <c r="F63" s="60"/>
      <c r="G63" s="60"/>
      <c r="H63" s="61"/>
    </row>
    <row r="64" spans="1:8" ht="15" customHeight="1">
      <c r="B64" s="14"/>
      <c r="C64" s="15"/>
      <c r="D64" s="17"/>
      <c r="E64" s="18" t="s">
        <v>1</v>
      </c>
      <c r="F64" s="19" t="s">
        <v>2</v>
      </c>
      <c r="G64" s="18" t="s">
        <v>3</v>
      </c>
      <c r="H64" s="19" t="s">
        <v>4</v>
      </c>
    </row>
    <row r="65" spans="1:8">
      <c r="B65" s="32" t="s">
        <v>47</v>
      </c>
      <c r="C65" s="25"/>
      <c r="D65" s="26"/>
      <c r="E65" s="39">
        <f>E56*1.4</f>
        <v>12670</v>
      </c>
      <c r="F65" s="39">
        <f t="shared" ref="F65:H65" si="11">F56*1.4</f>
        <v>13713</v>
      </c>
      <c r="G65" s="39">
        <f t="shared" si="11"/>
        <v>12943</v>
      </c>
      <c r="H65" s="39">
        <f t="shared" si="11"/>
        <v>39326</v>
      </c>
    </row>
    <row r="66" spans="1:8">
      <c r="B66" s="32" t="s">
        <v>48</v>
      </c>
      <c r="C66" s="25"/>
      <c r="D66" s="26"/>
      <c r="E66" s="37">
        <v>6500</v>
      </c>
      <c r="F66" s="37">
        <v>6500</v>
      </c>
      <c r="G66" s="37">
        <v>6500</v>
      </c>
      <c r="H66" s="27">
        <f>SUM(E66:G66)</f>
        <v>19500</v>
      </c>
    </row>
    <row r="67" spans="1:8" ht="15" customHeight="1">
      <c r="B67" s="66" t="s">
        <v>49</v>
      </c>
      <c r="C67" s="67"/>
      <c r="D67" s="68"/>
      <c r="E67" s="37">
        <v>2100</v>
      </c>
      <c r="F67" s="37">
        <v>2100</v>
      </c>
      <c r="G67" s="37">
        <v>2100</v>
      </c>
      <c r="H67" s="37">
        <f>SUM(E67:G67)</f>
        <v>6300</v>
      </c>
    </row>
    <row r="68" spans="1:8">
      <c r="A68" s="41"/>
      <c r="B68" s="24" t="s">
        <v>10</v>
      </c>
      <c r="C68" s="25"/>
      <c r="D68" s="44"/>
      <c r="E68" s="37">
        <f>SUM(E65:E67)</f>
        <v>21270</v>
      </c>
      <c r="F68" s="37">
        <f t="shared" ref="F68:H68" si="12">SUM(F65:F67)</f>
        <v>22313</v>
      </c>
      <c r="G68" s="37">
        <f t="shared" si="12"/>
        <v>21543</v>
      </c>
      <c r="H68" s="37">
        <f t="shared" si="12"/>
        <v>65126</v>
      </c>
    </row>
    <row r="69" spans="1:8">
      <c r="B69" s="28"/>
      <c r="C69" s="29"/>
      <c r="D69" s="30"/>
      <c r="E69" s="16"/>
      <c r="F69" s="16"/>
      <c r="G69" s="16"/>
      <c r="H69" s="16"/>
    </row>
    <row r="72" spans="1:8" ht="15.75">
      <c r="B72" s="59" t="s">
        <v>11</v>
      </c>
      <c r="C72" s="60"/>
      <c r="D72" s="60"/>
      <c r="E72" s="60"/>
      <c r="F72" s="60"/>
      <c r="G72" s="60"/>
      <c r="H72" s="61"/>
    </row>
    <row r="73" spans="1:8">
      <c r="B73" s="14"/>
      <c r="C73" s="15"/>
      <c r="D73" s="17"/>
      <c r="E73" s="18" t="s">
        <v>1</v>
      </c>
      <c r="F73" s="19" t="s">
        <v>2</v>
      </c>
      <c r="G73" s="18" t="s">
        <v>3</v>
      </c>
      <c r="H73" s="19" t="s">
        <v>4</v>
      </c>
    </row>
    <row r="74" spans="1:8">
      <c r="B74" s="45" t="s">
        <v>50</v>
      </c>
      <c r="C74" s="46"/>
      <c r="D74" s="47"/>
      <c r="E74" s="39">
        <f>E22*1.2</f>
        <v>10680</v>
      </c>
      <c r="F74" s="39">
        <f t="shared" ref="F74:H74" si="13">F22*1.2</f>
        <v>11880</v>
      </c>
      <c r="G74" s="39">
        <f t="shared" si="13"/>
        <v>11040</v>
      </c>
      <c r="H74" s="39">
        <f t="shared" si="13"/>
        <v>33600</v>
      </c>
    </row>
    <row r="75" spans="1:8">
      <c r="B75" s="45" t="s">
        <v>51</v>
      </c>
      <c r="C75" s="46"/>
      <c r="D75" s="47"/>
      <c r="E75" s="37">
        <v>1400</v>
      </c>
      <c r="F75" s="37">
        <v>1400</v>
      </c>
      <c r="G75" s="37">
        <v>1400</v>
      </c>
      <c r="H75" s="37">
        <f>SUM(E75:G75)</f>
        <v>4200</v>
      </c>
    </row>
    <row r="76" spans="1:8">
      <c r="A76" s="41"/>
      <c r="B76" s="48" t="s">
        <v>52</v>
      </c>
      <c r="C76" s="46"/>
      <c r="D76" s="47"/>
      <c r="E76" s="37">
        <f>SUM(E74:E75)</f>
        <v>12080</v>
      </c>
      <c r="F76" s="37">
        <f t="shared" ref="F76:H76" si="14">SUM(F74:F75)</f>
        <v>13280</v>
      </c>
      <c r="G76" s="37">
        <f t="shared" si="14"/>
        <v>12440</v>
      </c>
      <c r="H76" s="37">
        <f t="shared" si="14"/>
        <v>37800</v>
      </c>
    </row>
    <row r="77" spans="1:8">
      <c r="B77" s="28"/>
      <c r="C77" s="29"/>
      <c r="D77" s="30"/>
      <c r="E77" s="16"/>
      <c r="F77" s="16"/>
      <c r="G77" s="16"/>
      <c r="H77" s="16"/>
    </row>
    <row r="80" spans="1:8" ht="15.75">
      <c r="B80" s="59" t="s">
        <v>12</v>
      </c>
      <c r="C80" s="60"/>
      <c r="D80" s="60"/>
      <c r="E80" s="60"/>
      <c r="F80" s="60"/>
      <c r="G80" s="60"/>
      <c r="H80" s="61"/>
    </row>
    <row r="81" spans="2:8">
      <c r="B81" s="14"/>
      <c r="C81" s="15"/>
      <c r="D81" s="17"/>
      <c r="E81" s="18" t="s">
        <v>1</v>
      </c>
      <c r="F81" s="19" t="s">
        <v>2</v>
      </c>
      <c r="G81" s="18" t="s">
        <v>3</v>
      </c>
      <c r="H81" s="19" t="s">
        <v>4</v>
      </c>
    </row>
    <row r="82" spans="2:8">
      <c r="B82" s="49" t="s">
        <v>53</v>
      </c>
      <c r="C82" s="50"/>
      <c r="D82" s="51"/>
      <c r="E82" s="39">
        <v>6000</v>
      </c>
      <c r="F82" s="39">
        <f>E98</f>
        <v>4933.4199999999983</v>
      </c>
      <c r="G82" s="39">
        <f>F98</f>
        <v>5142.9199999999983</v>
      </c>
      <c r="H82" s="39">
        <v>6000</v>
      </c>
    </row>
    <row r="83" spans="2:8">
      <c r="B83" s="45" t="s">
        <v>54</v>
      </c>
      <c r="C83" s="52"/>
      <c r="D83" s="53"/>
      <c r="E83" s="37">
        <v>77024.97</v>
      </c>
      <c r="F83" s="37">
        <v>82350</v>
      </c>
      <c r="G83" s="37">
        <v>87525</v>
      </c>
      <c r="H83" s="37">
        <v>246899.97</v>
      </c>
    </row>
    <row r="84" spans="2:8">
      <c r="B84" s="45" t="s">
        <v>55</v>
      </c>
      <c r="C84" s="52"/>
      <c r="D84" s="53"/>
      <c r="E84" s="36">
        <f>SUM(E82:E83)</f>
        <v>83024.97</v>
      </c>
      <c r="F84" s="36">
        <f t="shared" ref="F84:H84" si="15">SUM(F82:F83)</f>
        <v>87283.42</v>
      </c>
      <c r="G84" s="36">
        <f t="shared" si="15"/>
        <v>92667.92</v>
      </c>
      <c r="H84" s="36">
        <f t="shared" si="15"/>
        <v>252899.97</v>
      </c>
    </row>
    <row r="85" spans="2:8">
      <c r="B85" s="45" t="s">
        <v>56</v>
      </c>
      <c r="C85" s="46"/>
      <c r="D85" s="47"/>
      <c r="E85" s="37"/>
      <c r="F85" s="37"/>
      <c r="G85" s="37"/>
      <c r="H85" s="37"/>
    </row>
    <row r="86" spans="2:8">
      <c r="B86" s="45" t="s">
        <v>57</v>
      </c>
      <c r="C86" s="46"/>
      <c r="D86" s="47"/>
      <c r="E86" s="37">
        <v>30212.05</v>
      </c>
      <c r="F86" s="37">
        <v>27927.449999999997</v>
      </c>
      <c r="G86" s="37">
        <v>28785.3</v>
      </c>
      <c r="H86" s="37">
        <f>SUM(E86:G86)</f>
        <v>86924.800000000003</v>
      </c>
    </row>
    <row r="87" spans="2:8">
      <c r="B87" s="45" t="s">
        <v>58</v>
      </c>
      <c r="C87" s="46"/>
      <c r="D87" s="47"/>
      <c r="E87" s="37">
        <v>3529.5</v>
      </c>
      <c r="F87" s="37">
        <v>3820.0499999999997</v>
      </c>
      <c r="G87" s="37">
        <v>3605.5499999999997</v>
      </c>
      <c r="H87" s="37">
        <f>SUM(E87:G87)</f>
        <v>10955.099999999999</v>
      </c>
    </row>
    <row r="88" spans="2:8">
      <c r="B88" s="45" t="s">
        <v>59</v>
      </c>
      <c r="C88" s="46"/>
      <c r="D88" s="47"/>
      <c r="E88" s="37">
        <v>21270</v>
      </c>
      <c r="F88" s="37">
        <v>22313</v>
      </c>
      <c r="G88" s="37">
        <v>21543</v>
      </c>
      <c r="H88" s="37">
        <f>SUM(E88:G88)</f>
        <v>65126</v>
      </c>
    </row>
    <row r="89" spans="2:8">
      <c r="B89" s="45" t="s">
        <v>60</v>
      </c>
      <c r="C89" s="46"/>
      <c r="D89" s="47"/>
      <c r="E89" s="37">
        <v>12080</v>
      </c>
      <c r="F89" s="37">
        <v>13280</v>
      </c>
      <c r="G89" s="37">
        <v>12440</v>
      </c>
      <c r="H89" s="37">
        <f>SUM(E89:G89)</f>
        <v>37800</v>
      </c>
    </row>
    <row r="90" spans="2:8">
      <c r="B90" s="45" t="s">
        <v>61</v>
      </c>
      <c r="C90" s="46"/>
      <c r="D90" s="47"/>
      <c r="E90" s="37"/>
      <c r="F90" s="37">
        <v>10800</v>
      </c>
      <c r="G90" s="37"/>
      <c r="H90" s="37">
        <f>F90</f>
        <v>10800</v>
      </c>
    </row>
    <row r="91" spans="2:8">
      <c r="B91" s="45" t="s">
        <v>62</v>
      </c>
      <c r="C91" s="46"/>
      <c r="D91" s="47"/>
      <c r="E91" s="37">
        <v>15000</v>
      </c>
      <c r="F91" s="37">
        <v>6000</v>
      </c>
      <c r="G91" s="37">
        <v>4000</v>
      </c>
      <c r="H91" s="37">
        <f>SUM(E91:G91)</f>
        <v>25000</v>
      </c>
    </row>
    <row r="92" spans="2:8">
      <c r="B92" s="45" t="s">
        <v>63</v>
      </c>
      <c r="C92" s="46"/>
      <c r="D92" s="47"/>
      <c r="E92" s="37">
        <f>SUM(E86:E91)</f>
        <v>82091.55</v>
      </c>
      <c r="F92" s="37">
        <f t="shared" ref="F92:G92" si="16">SUM(F86:F91)</f>
        <v>84140.5</v>
      </c>
      <c r="G92" s="37">
        <f t="shared" si="16"/>
        <v>70373.850000000006</v>
      </c>
      <c r="H92" s="37">
        <f>SUM(H86:H91)</f>
        <v>236605.9</v>
      </c>
    </row>
    <row r="93" spans="2:8">
      <c r="B93" s="45" t="s">
        <v>64</v>
      </c>
      <c r="C93" s="46"/>
      <c r="D93" s="47"/>
      <c r="E93" s="37">
        <f>E84-E92</f>
        <v>933.41999999999825</v>
      </c>
      <c r="F93" s="37">
        <f t="shared" ref="F93:G93" si="17">F84-F92</f>
        <v>3142.9199999999983</v>
      </c>
      <c r="G93" s="37">
        <f t="shared" si="17"/>
        <v>22294.069999999992</v>
      </c>
      <c r="H93" s="37">
        <v>22294.07</v>
      </c>
    </row>
    <row r="94" spans="2:8">
      <c r="B94" s="45" t="s">
        <v>65</v>
      </c>
      <c r="C94" s="46"/>
      <c r="D94" s="47"/>
      <c r="E94" s="37"/>
      <c r="F94" s="37"/>
      <c r="G94" s="37"/>
      <c r="H94" s="37"/>
    </row>
    <row r="95" spans="2:8">
      <c r="B95" s="45" t="s">
        <v>66</v>
      </c>
      <c r="C95" s="46"/>
      <c r="D95" s="47"/>
      <c r="E95" s="37">
        <v>4000</v>
      </c>
      <c r="F95" s="37">
        <v>2000</v>
      </c>
      <c r="G95" s="37"/>
      <c r="H95" s="37"/>
    </row>
    <row r="96" spans="2:8">
      <c r="B96" s="45" t="s">
        <v>67</v>
      </c>
      <c r="C96" s="46"/>
      <c r="D96" s="47"/>
      <c r="E96" s="37"/>
      <c r="F96" s="37"/>
      <c r="G96" s="37">
        <v>-6000</v>
      </c>
      <c r="H96" s="37">
        <f t="shared" ref="H96:H97" si="18">SUM(E96:G96)</f>
        <v>-6000</v>
      </c>
    </row>
    <row r="97" spans="1:8">
      <c r="B97" s="45" t="s">
        <v>68</v>
      </c>
      <c r="C97" s="46"/>
      <c r="D97" s="47"/>
      <c r="E97" s="37"/>
      <c r="F97" s="37"/>
      <c r="G97" s="37">
        <v>-240</v>
      </c>
      <c r="H97" s="37">
        <f t="shared" si="18"/>
        <v>-240</v>
      </c>
    </row>
    <row r="98" spans="1:8">
      <c r="B98" s="45" t="s">
        <v>69</v>
      </c>
      <c r="C98" s="46"/>
      <c r="D98" s="47"/>
      <c r="E98" s="37">
        <f>E93+E95</f>
        <v>4933.4199999999983</v>
      </c>
      <c r="F98" s="37">
        <f t="shared" ref="F98" si="19">F93+F95</f>
        <v>5142.9199999999983</v>
      </c>
      <c r="G98" s="37">
        <f>SUM(G93:G97)</f>
        <v>16054.069999999992</v>
      </c>
      <c r="H98" s="56">
        <f>SUM(H93:H97)</f>
        <v>16054.07</v>
      </c>
    </row>
    <row r="99" spans="1:8">
      <c r="A99" s="41"/>
      <c r="B99" s="32"/>
      <c r="C99" s="25"/>
      <c r="D99" s="26"/>
      <c r="E99" s="27"/>
      <c r="F99" s="27"/>
      <c r="G99" s="27"/>
      <c r="H99" s="27"/>
    </row>
    <row r="100" spans="1:8">
      <c r="B100" s="28"/>
      <c r="C100" s="29"/>
      <c r="D100" s="30"/>
      <c r="E100" s="16"/>
      <c r="F100" s="16"/>
      <c r="G100" s="16"/>
      <c r="H100" s="16"/>
    </row>
    <row r="103" spans="1:8" ht="15.75">
      <c r="B103" s="59" t="s">
        <v>13</v>
      </c>
      <c r="C103" s="60"/>
      <c r="D103" s="60"/>
      <c r="E103" s="60"/>
      <c r="F103" s="60"/>
      <c r="G103" s="60"/>
      <c r="H103" s="61"/>
    </row>
    <row r="104" spans="1:8">
      <c r="B104" s="69" t="s">
        <v>81</v>
      </c>
      <c r="C104" s="70"/>
      <c r="D104" s="70"/>
      <c r="E104" s="25">
        <v>3</v>
      </c>
      <c r="F104" s="25"/>
      <c r="G104" s="25"/>
      <c r="H104" s="27"/>
    </row>
    <row r="105" spans="1:8">
      <c r="B105" s="71" t="s">
        <v>82</v>
      </c>
      <c r="C105" s="72"/>
      <c r="D105" s="72"/>
      <c r="E105" s="25">
        <v>0.39</v>
      </c>
      <c r="F105" s="25"/>
      <c r="G105" s="25"/>
      <c r="H105" s="27"/>
    </row>
    <row r="106" spans="1:8">
      <c r="B106" s="32" t="s">
        <v>70</v>
      </c>
      <c r="C106" s="25"/>
      <c r="D106" s="25"/>
      <c r="E106" s="25">
        <v>1.4</v>
      </c>
      <c r="F106" s="25"/>
      <c r="G106" s="25"/>
      <c r="H106" s="27"/>
    </row>
    <row r="107" spans="1:8">
      <c r="B107" s="32" t="s">
        <v>71</v>
      </c>
      <c r="C107" s="25"/>
      <c r="D107" s="25"/>
      <c r="E107" s="25">
        <v>0.6</v>
      </c>
      <c r="F107" s="25"/>
      <c r="G107" s="25"/>
      <c r="H107" s="27"/>
    </row>
    <row r="108" spans="1:8">
      <c r="B108" s="24" t="s">
        <v>72</v>
      </c>
      <c r="C108" s="25"/>
      <c r="D108" s="25"/>
      <c r="E108" s="25">
        <f>SUM(E104:E107)</f>
        <v>5.39</v>
      </c>
      <c r="F108" s="25"/>
      <c r="G108" s="25"/>
      <c r="H108" s="27"/>
    </row>
    <row r="109" spans="1:8">
      <c r="B109" s="28"/>
      <c r="C109" s="29"/>
      <c r="D109" s="29"/>
      <c r="E109" s="15"/>
      <c r="F109" s="15"/>
      <c r="G109" s="15"/>
      <c r="H109" s="16"/>
    </row>
    <row r="110" spans="1:8">
      <c r="A110" s="41"/>
    </row>
    <row r="112" spans="1:8" ht="15.75">
      <c r="C112" s="65" t="s">
        <v>14</v>
      </c>
      <c r="D112" s="65"/>
      <c r="E112" s="65"/>
      <c r="F112" s="65"/>
      <c r="G112" s="65"/>
    </row>
    <row r="113" spans="3:7">
      <c r="C113" s="54" t="s">
        <v>21</v>
      </c>
      <c r="D113" s="25"/>
      <c r="E113" s="25">
        <f>SUM(E9:G9)</f>
        <v>252000</v>
      </c>
      <c r="F113" s="25"/>
      <c r="G113" s="27"/>
    </row>
    <row r="114" spans="3:7">
      <c r="C114" s="54" t="s">
        <v>73</v>
      </c>
      <c r="D114" s="25"/>
      <c r="E114" s="25">
        <f>E108*SUM(E7:G7)*-1</f>
        <v>-150920</v>
      </c>
      <c r="F114" s="25"/>
      <c r="G114" s="27"/>
    </row>
    <row r="115" spans="3:7">
      <c r="C115" s="54" t="s">
        <v>74</v>
      </c>
      <c r="D115" s="25"/>
      <c r="E115" s="25">
        <f>SUM(E113:E114)</f>
        <v>101080</v>
      </c>
      <c r="F115" s="25"/>
      <c r="G115" s="27"/>
    </row>
    <row r="116" spans="3:7">
      <c r="C116" s="54" t="s">
        <v>75</v>
      </c>
      <c r="D116" s="25"/>
      <c r="E116" s="25">
        <f>H76</f>
        <v>37800</v>
      </c>
      <c r="F116" s="25"/>
      <c r="G116" s="27"/>
    </row>
    <row r="117" spans="3:7">
      <c r="C117" s="54" t="s">
        <v>76</v>
      </c>
      <c r="D117" s="25"/>
      <c r="E117" s="25">
        <v>5200</v>
      </c>
      <c r="F117" s="25"/>
      <c r="G117" s="27"/>
    </row>
    <row r="118" spans="3:7">
      <c r="C118" s="54" t="s">
        <v>77</v>
      </c>
      <c r="D118" s="25"/>
      <c r="E118" s="25">
        <f>E115-E116-E117</f>
        <v>58080</v>
      </c>
      <c r="F118" s="25"/>
      <c r="G118" s="27"/>
    </row>
    <row r="119" spans="3:7">
      <c r="C119" s="54" t="s">
        <v>78</v>
      </c>
      <c r="D119" s="25"/>
      <c r="E119" s="25">
        <f>H97</f>
        <v>-240</v>
      </c>
      <c r="F119" s="25"/>
      <c r="G119" s="27"/>
    </row>
    <row r="120" spans="3:7">
      <c r="C120" s="54" t="s">
        <v>79</v>
      </c>
      <c r="D120" s="25"/>
      <c r="E120" s="55">
        <f>28%*(E118+E119)</f>
        <v>16195.2</v>
      </c>
      <c r="F120" s="25"/>
      <c r="G120" s="27"/>
    </row>
    <row r="121" spans="3:7">
      <c r="C121" s="54" t="s">
        <v>80</v>
      </c>
      <c r="D121" s="25"/>
      <c r="E121" s="55">
        <f>E118+E119-E120</f>
        <v>41644.800000000003</v>
      </c>
      <c r="F121" s="25"/>
      <c r="G121" s="27"/>
    </row>
    <row r="122" spans="3:7">
      <c r="C122" s="28"/>
      <c r="D122" s="29"/>
      <c r="E122" s="29"/>
      <c r="F122" s="15"/>
      <c r="G122" s="16"/>
    </row>
  </sheetData>
  <mergeCells count="17">
    <mergeCell ref="C112:G112"/>
    <mergeCell ref="B20:H20"/>
    <mergeCell ref="B30:H30"/>
    <mergeCell ref="B44:H44"/>
    <mergeCell ref="B54:H54"/>
    <mergeCell ref="B63:H63"/>
    <mergeCell ref="B72:H72"/>
    <mergeCell ref="B80:H80"/>
    <mergeCell ref="B103:H103"/>
    <mergeCell ref="B67:D67"/>
    <mergeCell ref="B104:D104"/>
    <mergeCell ref="B105:D105"/>
    <mergeCell ref="B5:I5"/>
    <mergeCell ref="B12:H12"/>
    <mergeCell ref="B3:I3"/>
    <mergeCell ref="B1:I1"/>
    <mergeCell ref="B2:I2"/>
  </mergeCells>
  <pageMargins left="0.7" right="0.7" top="0.75" bottom="0.75" header="0.3" footer="0.3"/>
  <pageSetup scale="88" orientation="landscape" r:id="rId1"/>
  <headerFooter>
    <oddHeader>&amp;L&amp;"Arial,Bold"&amp;12MANAGERIAL ACCOUNTING - Fourth Edition&amp;R&amp;"Arial,Bold"&amp;12Solutions Manual</oddHeader>
    <oddFooter>&amp;L&amp;"Arial,Bold"&amp;12Chapter 9: The Master Budget&amp;R&amp;"Arial,Bold"&amp;12Page &amp;P of &amp;N</oddFooter>
  </headerFooter>
  <rowBreaks count="3" manualBreakCount="3">
    <brk id="29" max="16383" man="1"/>
    <brk id="62" max="16383" man="1"/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Excel Budget Template</vt:lpstr>
      <vt:lpstr>'Excel Budget Template'!Print_Area</vt:lpstr>
    </vt:vector>
  </TitlesOfParts>
  <Company>SLCC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Gunn</dc:creator>
  <cp:lastModifiedBy>Austin</cp:lastModifiedBy>
  <dcterms:created xsi:type="dcterms:W3CDTF">2014-11-12T21:11:22Z</dcterms:created>
  <dcterms:modified xsi:type="dcterms:W3CDTF">2015-04-10T23:42:26Z</dcterms:modified>
</cp:coreProperties>
</file>